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eronikaschovankova/Desktop/Výzva IROP/Výběrové řízení SZŠ/FINAL/_FINAL07/"/>
    </mc:Choice>
  </mc:AlternateContent>
  <xr:revisionPtr revIDLastSave="0" documentId="13_ncr:1_{EBD2C041-68E2-574E-A63C-FC72DA9DE32B}" xr6:coauthVersionLast="47" xr6:coauthVersionMax="47" xr10:uidLastSave="{00000000-0000-0000-0000-000000000000}"/>
  <bookViews>
    <workbookView xWindow="0" yWindow="500" windowWidth="39180" windowHeight="20820" xr2:uid="{00000000-000D-0000-FFFF-FFFF00000000}"/>
  </bookViews>
  <sheets>
    <sheet name="ČÁST IC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3" i="2" l="1"/>
  <c r="D42" i="2"/>
  <c r="D14" i="2"/>
  <c r="D10" i="2"/>
  <c r="D9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 l="1"/>
  <c r="D20" i="2"/>
  <c r="D19" i="2"/>
  <c r="D18" i="2"/>
  <c r="G44" i="2" l="1"/>
  <c r="H44" i="2" s="1"/>
  <c r="I44" i="2" s="1"/>
</calcChain>
</file>

<file path=xl/sharedStrings.xml><?xml version="1.0" encoding="utf-8"?>
<sst xmlns="http://schemas.openxmlformats.org/spreadsheetml/2006/main" count="111" uniqueCount="111">
  <si>
    <t>Položka</t>
  </si>
  <si>
    <t>Počet kusů</t>
  </si>
  <si>
    <t>Nabízená cena za kus bez DPH</t>
  </si>
  <si>
    <t>Nabízená cena celkem bez DPH</t>
  </si>
  <si>
    <t>Nabízená cena celkem včetně DPH</t>
  </si>
  <si>
    <t>DPH - 21 %</t>
  </si>
  <si>
    <t xml:space="preserve">P19 Pracovní stanice, headset, monitor - sada VR </t>
  </si>
  <si>
    <t>P19 Interaktivní displej s tabulí</t>
  </si>
  <si>
    <t>P19 Extender</t>
  </si>
  <si>
    <t>P19 Konstrukce</t>
  </si>
  <si>
    <t>Proprietální provedení včetně projekční desky pro uchycení na stěnu vhodná pro specializovaný projekční nátěr. Velikost desky odpovídá dodanému projektoru a jeho projekční vzdálenosti.</t>
  </si>
  <si>
    <t>P19 Projekční plátno</t>
  </si>
  <si>
    <t>Speciální projekční nátěr na projekční plochu, který nahrazuje vlastnosti profesionálního projekčního plátna. Nátěr zlepšuje odraz promítaného obrazu a zajišťuje vyšší kontrast pro šedé tony (viz. vlastnost High Contrast in neutral light grey). Povrch zajistí větší pohlcení ambientního světla a vyšší úroveň tmavých úrovní odstínů (black level improved).</t>
  </si>
  <si>
    <t>P19 PC sestava + grafická karta</t>
  </si>
  <si>
    <t>P19 Optický tracking</t>
  </si>
  <si>
    <t>P19 Virtuální pomůcky pro imerzivní stěnu</t>
  </si>
  <si>
    <t>• Speciální 3D interaktivní pomůcka pro ovládání immersivního 3D prostoru stereoskopické projekce
• Obsahuje tlačítka pro interakci a cluster pro tracking
• Systém aktivní sledovacích značek
• Komunikace bezdrátově (BlueTooth nebo WiFi)
• Podporuje industriální standard VRPN
• Kompatibilní se zvoleným optickým trackingem imersivního systému
• Zahrnuje i sadu tracking clusterů (skupina markerů na systémové kódové podložce) pro sledování VR brýlí a částí těla (celkem 12ks).</t>
  </si>
  <si>
    <t>P19 HD a infra kamera</t>
  </si>
  <si>
    <t>• Kamera s vysokým rozlišením a infračervená kamera se strukturovaným světlem
• Systém 3D scanningu 3D objektů včetně odbavovacího mobilního systému
• 3D scanning software s možností exportu 3D modelu
• Včetně instalace, nastavení a dopravy</t>
  </si>
  <si>
    <t>P19 Software</t>
  </si>
  <si>
    <t>P19 PC vč. monitoru</t>
  </si>
  <si>
    <t>P19 Brýle</t>
  </si>
  <si>
    <t>• 3D brýle pro aktivní stereoskopickou projekci
• Aktivované pomocí RF standardu
• Dobíjecí, včetně dobíjecích kabelů. 
• Včetně instalace, nastavení a dopravy
• Zahrnuje i jeden jednu multi-USB nabíjecí stanici a jeden kus RF emitteru kompatibilní s 3D brýlemi
• Obsahuje i jeden pár 3D brýlí se speciálním nástavcem pro immersivní stěnu, tj. nástavec obsahuje body pro 3D tracking (pasivní odrazivé kuličky ve specifickém rozložení kompatibilní s tracking systémem). Volitelně může tento pár brýlí mít alternativní systém synchronizace 3D obrazu.</t>
  </si>
  <si>
    <t>P19 Mobilní učebna</t>
  </si>
  <si>
    <t>P19 Monitor</t>
  </si>
  <si>
    <t>P19 Držák projektoru</t>
  </si>
  <si>
    <t>P19 Přípojné místo</t>
  </si>
  <si>
    <t>Modulární přípojné místo PanConnect NEO4 v konfiguraci
2x230V, modul 2xLAN, modul VGA + audio + HDMI</t>
  </si>
  <si>
    <t>P19 Switch</t>
  </si>
  <si>
    <t>8-port Gigabit Ethernet PoE Switch, 4 porty PoE 802.3at, 75W pro PoE, fanless, záruka doživotní</t>
  </si>
  <si>
    <t>P19 Rack konstrukce</t>
  </si>
  <si>
    <t>19" rozvaděč stojanový 42U/600x800 skleněné dveře, šedý</t>
  </si>
  <si>
    <t>P19 Síťový prvek</t>
  </si>
  <si>
    <t>16-ti portový POE+ switch kompatibilní s trackovacími kamerami.</t>
  </si>
  <si>
    <t>P19 Ozvučení</t>
  </si>
  <si>
    <t xml:space="preserve">Elektricky výškově nastavitelný stojan s kotvením do stěny a podlahy. Rámová konstrukce pro uchycení displeje s bílými křídly. Rozsah pohybu 950 mm. Nosnost 110 kg. Pojistka proti přiskřípnutí. </t>
  </si>
  <si>
    <t>P19 Software pro přírodovědnou laboratoř</t>
  </si>
  <si>
    <t>SW licence zahrnuje více než 60 připravených aktivit. Jednoduše spojuje technologii s výukou. Díky českému prostředí i připraveným úlohám můžete ihned začít.Zobrazujte a zaznamenává data v reálném čase.     Zakresluje odhad přímo do měřeného grafu, prezentujte data ve vhodné formě. Grafy, měřidla, tabulky, analyzujte stiskem jediného tlačítka, vytvoří elektronický laboratorní protokol obsahující odpovědi studentů.</t>
  </si>
  <si>
    <r>
      <rPr>
        <b/>
        <sz val="11"/>
        <color theme="1"/>
        <rFont val="Calibri"/>
        <family val="2"/>
        <scheme val="minor"/>
      </rPr>
      <t>Projektor</t>
    </r>
    <r>
      <rPr>
        <sz val="12"/>
        <color theme="1"/>
        <rFont val="Calibri"/>
        <family val="2"/>
        <charset val="238"/>
        <scheme val="minor"/>
      </rPr>
      <t xml:space="preserve">
• 3D aktivní projekce
• Rozlišení alespoň 1080p a frekvencí 120Hz, (rozlišení 1920 x 1080 při 120Hz, kompatibilní s 1920x1200)
• Synchnonizační výstup pro 3D projekci
• Barevný projektor s možností korekce barev
• Single DLP technologie
• Barevnost odpovídá určení pro zobrazení s vysokou svítivostí (High Brightness)
• Svítivost alespoň 4500 ANSI lm
• Kontrast od 2500:1
• Podpora aktivní 3D aktivní stereoskopické projekce
• Podporuje jak single vstup HDMI, tak i duální vstup (levý a pravý 3D kanál separátně kombinovaný interně do aktivní projekce)
• Lampová technologie UHP nebo LED technologie
• Včetně instalace, nastavení a dopravy
</t>
    </r>
  </si>
  <si>
    <r>
      <rPr>
        <b/>
        <sz val="11"/>
        <color theme="1"/>
        <rFont val="Calibri"/>
        <family val="2"/>
        <scheme val="minor"/>
      </rPr>
      <t>Software pro imerzivní stěnu:</t>
    </r>
    <r>
      <rPr>
        <sz val="12"/>
        <color theme="1"/>
        <rFont val="Calibri"/>
        <family val="2"/>
        <charset val="238"/>
        <scheme val="minor"/>
      </rPr>
      <t xml:space="preserve">
Softwarový systém pro immersivní zobrazení objektů v reálném čase pomocí Real-Time 3D engine (herní stroj) s obecnou možností zobrazení a grafického editoru odpovídající standardům počítačových her. Systém využívá tzv. "herní stroj" s komunitní základnou, pro které existuje dostatečné množství tutoriálů. Systém přímo podporuje možnost napojení na tracking systému a volitelně dokonce na VR/AR brýle.
Jedna licence pro hlavní pracovní stanici. Trvalá licence s podporou nových verzí na 3 roky, provedení instalace software a zaškolení obsluhy.
Systém pro interaktivní prohlížení a přáci s 3D modely, možnost anotování modelů, možnost 3D řezů modely.
</t>
    </r>
  </si>
  <si>
    <t>Popis nabízeného plnění případně odkaz na technický list v nabídce</t>
  </si>
  <si>
    <t>Označení výrobku / Značka</t>
  </si>
  <si>
    <t>POLE URČENÁ K ÚPRAVĚ UCHAZEČEM</t>
  </si>
  <si>
    <t>Nabídková cena celkem bez DPH</t>
  </si>
  <si>
    <t>Cena nabízená uchazečem v sobě obsahuje veškeré náklady s realizací zakázky (tj. recyklační poplatek, náklady na dopravu na místo převzetí včetně přenosu vybavení do budovy resp. do místnosti k tomu určené, náklady na balné, montáž, náklady související s případným reklamačním řízením apod.). Předpokládaná cena v sobě taktéž zahrnuje instalaci, uvedení do chodu a zaškolení na obsluhu, jakož i zisk dodavatele. Součástí předmětu je rovněž likvidace veškerých odpadů vzniklých činností dodavatele</t>
  </si>
  <si>
    <t>Závazná jednotková cena za 1 ks, která je nepřekočitelná. Cena je bez DPH</t>
  </si>
  <si>
    <t>Příloha č. 4b k Zadávací dokumentaci</t>
  </si>
  <si>
    <t xml:space="preserve">Technické podmínky a tabulka nabídkové ceny - Část 2 - ICT </t>
  </si>
  <si>
    <t>Popis položky/Minimální požadavky</t>
  </si>
  <si>
    <t>Interní poznámka</t>
  </si>
  <si>
    <t>1.1.1.2.04.03</t>
  </si>
  <si>
    <t>1.1.1.2.04.04</t>
  </si>
  <si>
    <t>1.1.1.2.05.06</t>
  </si>
  <si>
    <t>Projektor 3D optika</t>
  </si>
  <si>
    <t>P19 Projektor 3D</t>
  </si>
  <si>
    <t>1.1.1.2.09</t>
  </si>
  <si>
    <t>1.1.1.2.10</t>
  </si>
  <si>
    <t>1.1.1.2.11</t>
  </si>
  <si>
    <t>1.1.1.2.12</t>
  </si>
  <si>
    <t>1.1.1.2.13</t>
  </si>
  <si>
    <t>1.1.1.2.14</t>
  </si>
  <si>
    <t>1.1.1.2.15</t>
  </si>
  <si>
    <t>1.1.1.2.16</t>
  </si>
  <si>
    <t>1.1.1.2.17</t>
  </si>
  <si>
    <t>1.1.1.3.2</t>
  </si>
  <si>
    <t>1.1.2.3.1.1.8</t>
  </si>
  <si>
    <t>1.1.2.3.1.1.9</t>
  </si>
  <si>
    <t>1.1.2.3.1.5.6</t>
  </si>
  <si>
    <t>1.1.2.3.1.6.6</t>
  </si>
  <si>
    <t>1.1.2.3.1.7.10</t>
  </si>
  <si>
    <t>1.1.2.3.1.14.6</t>
  </si>
  <si>
    <t>1.1.2.3.1.14.7</t>
  </si>
  <si>
    <t>1.1.2.3.1.14.9</t>
  </si>
  <si>
    <t>1.1.2.3.1.14.10</t>
  </si>
  <si>
    <t>1.1.2.3.1.20</t>
  </si>
  <si>
    <t>1.1.2.3.2.1.7</t>
  </si>
  <si>
    <t>1.1.2.3.2.9</t>
  </si>
  <si>
    <t>1.1.2.4.7</t>
  </si>
  <si>
    <t>1.1.2.4.8</t>
  </si>
  <si>
    <t>1.1.2.4.9</t>
  </si>
  <si>
    <t>P19 Virtuální trénink</t>
  </si>
  <si>
    <t>P19 SW pro ovládání databáze</t>
  </si>
  <si>
    <t>P19 Sada brýlí pro pasivní vnímání virtuální reality</t>
  </si>
  <si>
    <t>P19 Sady senzorů a čidel pro výuku přírodních věd</t>
  </si>
  <si>
    <t>P19 Žákovská sada pro výuku přírodních věd</t>
  </si>
  <si>
    <t>P19 Pojezd pro interaktivní displej s křídly</t>
  </si>
  <si>
    <t>Monitor, min. úhlopříčka 24 palců, min. rozlišení 1920x1200, panel IPS w/LED micro-edge, jas min. 300 cd/m2, statický kontrast min. 1000:1, odezva 5 ms g/g, matný panel; výškově nastavitelný, pivot rotace, usb hub; konektory VGA, DP 1.2, HDMI 1.4, USB3.0; bez integrovaných reproduktorů</t>
  </si>
  <si>
    <t>• Optika projektoru s projekčním poměrem 0.28:1 a lepším pro přední 3D projekci
• Včetně instalace, nastavení a dopravy</t>
  </si>
  <si>
    <t>Trackovací kamery kompatibilní s trackovacím systémem a softwarem s minimálními parametry: 2.2MP rozlišení, 6-12mm varifocal objektiv, 330Hz. IR Strobe. POE napájení</t>
  </si>
  <si>
    <r>
      <rPr>
        <b/>
        <sz val="11"/>
        <color theme="1"/>
        <rFont val="Calibri"/>
        <family val="2"/>
        <scheme val="minor"/>
      </rPr>
      <t>Rozšiřující sada senzorů a čidel pro studentskou sadu</t>
    </r>
    <r>
      <rPr>
        <sz val="12"/>
        <color theme="1"/>
        <rFont val="Calibri"/>
        <family val="2"/>
        <charset val="238"/>
        <scheme val="minor"/>
      </rPr>
      <t xml:space="preserve">
Rozšiřující sada pro experimenty v učebně přírodních věd obsahující senzory                                                                            - bezdrátový senzor plynného CO2 (0 - 100000 ppm),                                                                                                                           - bezdrátový senzor vodivosti (0-20 000 μS/cm),                                                                                                                                     - bezdrátový senzor proudu (dva rozsahy ± 0,1 A a ± 1 A),                                                                                                                            - bezdrátový světelný senzor (300 - 1100 nm, měří intenzitu světla, RGB, UVA UVB a UV index),                                                               - bezdrátový kolorimetr (detekce vlnové délky 650 nm, 600 nm, 570 nm, 550 nm, 500 nm, 450 nm)                                                           - turbidimetr (0-400 NTU),                                                                                                                                                             - bezdrátový senzor magnetického pole (dva rozsahy ± 49 G a ± 1300 G). 
</t>
    </r>
  </si>
  <si>
    <r>
      <rPr>
        <b/>
        <sz val="11"/>
        <color theme="1"/>
        <rFont val="Calibri"/>
        <family val="2"/>
        <charset val="238"/>
        <scheme val="minor"/>
      </rPr>
      <t>Rozšiřující sada senzorů a čidel pro chemii                                                                                                                                                                                                    Rozšiřující sada pro experimenty chemie obsahující tyto součásti</t>
    </r>
    <r>
      <rPr>
        <sz val="11"/>
        <color theme="1"/>
        <rFont val="Calibri"/>
        <family val="2"/>
        <scheme val="minor"/>
      </rPr>
      <t xml:space="preserve">
- bezdrátový spektrometer (min. rozsah 380-950nm),                                                                                                                                                                      - optické vlákno pro spektrometr,                                                                                                                                                                                                     - ohřívací plotýnku s magnetickou míchačkou (min. 300°C, min. 1500 otáček za minutu),                                                                                         - 5x míchací tyčinku,                                                                                                                                                                                                                                             - digitální váhy (min. 2000g, rozlišení max. 0,1g) + USB adaptér pro připojení k PC,                                                                                                      - dobíjecí stanici pro až 10 bezdrátových senzor s konektorem microUSB.
</t>
    </r>
  </si>
  <si>
    <r>
      <rPr>
        <b/>
        <sz val="11"/>
        <color theme="1"/>
        <rFont val="Calibri"/>
        <family val="2"/>
        <scheme val="minor"/>
      </rPr>
      <t>Koncový zesilovač</t>
    </r>
    <r>
      <rPr>
        <sz val="11"/>
        <color theme="1"/>
        <rFont val="Calibri"/>
        <family val="2"/>
        <scheme val="minor"/>
      </rPr>
      <t xml:space="preserve">  2x_300/525/775W - 8/4/2Ω, mono_1050/1550W - 8/4Ω, citlivost vstupů 1,4Vrms a 0,775Vrms, Integrovaný procesor - pásmová propusť, limitér, módy zesilovače, čelní LCD displej, 20Hz - 20 kHz, THD&lt;0,5%, 11x LED indikátory signálu a stavu, nízká tepelná ztráta,  symetrické XLR a jack 6,3 vstupy, nesymetrické cinch vstupy, preamp. výstupy  jack 6,3, výstupy Speakon a šroubovací svorky, vypínání čelního osvětlení, kontakty pro sleep mode, max. 483x196x89 mm, 2U, záruka 36 měsíců</t>
    </r>
  </si>
  <si>
    <r>
      <t xml:space="preserve">Interaktivní displej musí mít úhlopříčku zobrazovací plochy </t>
    </r>
    <r>
      <rPr>
        <sz val="11"/>
        <rFont val="Calibri"/>
        <family val="2"/>
        <charset val="238"/>
        <scheme val="minor"/>
      </rPr>
      <t>min.</t>
    </r>
    <r>
      <rPr>
        <sz val="11"/>
        <color theme="1"/>
        <rFont val="Calibri"/>
        <family val="2"/>
        <scheme val="minor"/>
      </rPr>
      <t xml:space="preserve"> 86“ a rozlišení 4K UHD – 3840x2160 bodů. Dotyková technologie musí rozeznat minimálně 32 současných dotyků. Ovládání displeje musí být možné dotykem prstu, pasivního popisovače,  2 popisovače musí být součástí dodávky. Obrazovka musí být chráněna 4mm sklem s úpravou proti odleskům – Anti Glare.</t>
    </r>
  </si>
  <si>
    <r>
      <rPr>
        <b/>
        <sz val="11"/>
        <color rgb="FFFF0000"/>
        <rFont val="Calibri (Základní text)"/>
        <charset val="238"/>
      </rPr>
      <t xml:space="preserve">Požadavek na 4 sady, 1 sada musí minimálně obsahovat:
Mobilní box a 2x </t>
    </r>
    <r>
      <rPr>
        <b/>
        <sz val="11"/>
        <color rgb="FFFF0000"/>
        <rFont val="Calibri"/>
        <family val="2"/>
        <charset val="238"/>
        <scheme val="minor"/>
      </rPr>
      <t xml:space="preserve">náhlavními sety </t>
    </r>
    <r>
      <rPr>
        <b/>
        <sz val="12"/>
        <color rgb="FFFF0000"/>
        <rFont val="Calibri"/>
        <family val="2"/>
        <charset val="238"/>
        <scheme val="minor"/>
      </rPr>
      <t>VR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b/>
        <sz val="12"/>
        <color theme="1"/>
        <rFont val="Calibri"/>
        <family val="2"/>
        <charset val="238"/>
        <scheme val="minor"/>
      </rPr>
      <t xml:space="preserve">Mobilní box musí: </t>
    </r>
    <r>
      <rPr>
        <sz val="12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• umožňovat napájení náhlavních setů,                                                                                                                                       • být opatřen kolečky a madly pro snazší mobilitu                                                                                                                                                       </t>
    </r>
    <r>
      <rPr>
        <b/>
        <sz val="12"/>
        <color theme="1"/>
        <rFont val="Calibri"/>
        <family val="2"/>
        <charset val="238"/>
        <scheme val="minor"/>
      </rPr>
      <t xml:space="preserve">Náhlavní sety musí být v minimální konfiguraci:  </t>
    </r>
    <r>
      <rPr>
        <sz val="12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• rozlišení displeje 2560x1440, s 8MP přední kamerou s funkci auto-focus, kapacitou baterie 4.000mAh, RAM 2GB, integrované 16GB uložiště, 802.11 a/b/g/n Dual band 2.4/5Ghz Wi-Fi &amp; Bluetooth 4.0, micro SD card slot,                           • ovládací prvky pro spouštění, zastavení zobrazení obsahu,                                                                                                     • podpora konektivity do software aplikace/cloud prostředí umožňující správu a simultánní ovládání všech náhlavních sad samostatně či současně, umožnuje zasílat data o stavu a monitoring zařízení, podporuje hromadné příjímání zobrazovaného obsahu z SW aplikace/cloud prostředí</t>
    </r>
  </si>
  <si>
    <r>
      <rPr>
        <b/>
        <sz val="11"/>
        <color theme="1"/>
        <rFont val="Calibri"/>
        <family val="2"/>
        <charset val="238"/>
        <scheme val="minor"/>
      </rPr>
      <t>Extender pro přenos HDMI po kabelu CATx - Vysílač</t>
    </r>
    <r>
      <rPr>
        <sz val="11"/>
        <color theme="1"/>
        <rFont val="Calibri"/>
        <family val="2"/>
        <scheme val="minor"/>
      </rPr>
      <t xml:space="preserve">
-  min. technické požadavky:                                                                                                                                                                                                                                        • Podpora standardů HDBase-T, HDMI 1.4a, HDCP 2.2
• Podpora 4K/UHD@60Hz 4:2:0
• Kompatibilní s CAT5e/6/7 twisted pair kabely - DOPORUČENY STÍNĚNÉ
• Přenos 1920x1200 a 1080p/60 na max. 100 m, přenos 4K/UHD na 70 m  (obojí při použití kabelu CAT6/7)
• Přenos RS-232 (obousměrně) a IR příkazů
• HDCP kompatibilní
• Podpora přenosu EDID, CEC, 3D
• PoCc napájení přijímače po CATx kabelu
• Kompatibilní přijímač HDMI-TPS-RX96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Extender pro přenos HDMI po kabelu CATx - Přijímač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min. technické parametry:                                                                                                                                                                                                                  • Podpora standardů HDBase-T                                                                                                                                                                                                                                                                     • HDMI 1.4, HDCP 2.2.                                                                                                                                                                                                                             • Podpora 4K/UHD@60Hz 4:2:0                                                                                                                                                                                                                          • Kompatibilní s CAT5e/6/7 twisted pair kabely                                                                                                                                                                                • Přenos 4K/UHD na 70 m. Přenos RS-232 a IR.                                                                                                                                                                                           • HDCP kompatibilní.                                                                                                                                                                                                                             • Podpora přenosu EDID, CEC, 3D.                                                                                                                                                                                                           • Napájení přijímače po CATx kabelu.
</t>
    </r>
  </si>
  <si>
    <r>
      <rPr>
        <b/>
        <sz val="11"/>
        <color theme="1"/>
        <rFont val="Calibri"/>
        <family val="2"/>
        <charset val="238"/>
        <scheme val="minor"/>
      </rPr>
      <t>Software pro LBVR:</t>
    </r>
    <r>
      <rPr>
        <sz val="11"/>
        <color theme="1"/>
        <rFont val="Calibri"/>
        <family val="2"/>
        <scheme val="minor"/>
      </rPr>
      <t xml:space="preserve">
Software pro synchronizaci a vizualizaci jednotlivých účastníků 3D virtuálního zobrazení scény.
Systém navazuje na Software pro imersivní stěnu a poskytuje plně kolaborativní prostředí pro účastníky VR zobrazení. Společně, synchronně procházejí VR 3D scénou. Klientská část systému pro HMD.
</t>
    </r>
  </si>
  <si>
    <r>
      <rPr>
        <b/>
        <sz val="11"/>
        <color theme="1"/>
        <rFont val="Calibri"/>
        <family val="2"/>
        <charset val="238"/>
        <scheme val="minor"/>
      </rPr>
      <t>Software pro výuku anatomie:</t>
    </r>
    <r>
      <rPr>
        <sz val="11"/>
        <color theme="1"/>
        <rFont val="Calibri"/>
        <family val="2"/>
        <scheme val="minor"/>
      </rPr>
      <t xml:space="preserve">
Speciální software určený pro výuku anatomie člověka. Umožňuje řízenou multi-uživatelskou výuku v prostředí virtuální reality. Učitel může zadávat úlohy, zkoušet, řídit výuku. Studenti prohlíží modely těla v různých úrovních, plní zadané úkoly, mohou si procvičovat znalosti.
Systém zahrnuje detailní anatomické 3D modely těla, které obsahují více než 5000 struktur, precizně označených anglickými a latinskými názvy. Aplikace ve VR umožňuje mít ovládání v CZ jazyce. Systém má řadu úloh: testování (dle názvu, dle polohy), postupné zobrazování a odhalování struktur 3D modelu těla, zobrazení skeletonu, svalové hmoty, žil, tepen apod. Interaktivní aplikace ve VR umožňuje mj. jak prohlížení lidského těla (dotace, posuv, kombinace částí), tak i virtuální řez těla v různých částech a úhlech.
</t>
    </r>
  </si>
  <si>
    <r>
      <rPr>
        <b/>
        <sz val="11"/>
        <color theme="1"/>
        <rFont val="Calibri"/>
        <family val="2"/>
        <charset val="238"/>
        <scheme val="minor"/>
      </rPr>
      <t>Software pro optický tracking:</t>
    </r>
    <r>
      <rPr>
        <sz val="11"/>
        <color theme="1"/>
        <rFont val="Calibri"/>
        <family val="2"/>
        <scheme val="minor"/>
      </rPr>
      <t xml:space="preserve">
Trackovací software pro zpracování 3D obrazu z 3D trakovacích kamer zajišťující sledování pohyblivých objektu poskytující integraci zaznamenaných dat do 3D vizualizačních aplikací a software vyvíjející robotické systémy a monitoring. Tracker je určen pro aplikace rozamnitého určení: robot tracking, sledování lideského pohybu, pro záznám vstupních a výstupních veličin, virtuální realitu, licence.
</t>
    </r>
  </si>
  <si>
    <r>
      <rPr>
        <b/>
        <sz val="11"/>
        <color theme="1"/>
        <rFont val="Calibri"/>
        <family val="2"/>
        <charset val="238"/>
        <scheme val="minor"/>
      </rPr>
      <t>Konvertor:</t>
    </r>
    <r>
      <rPr>
        <sz val="11"/>
        <color theme="1"/>
        <rFont val="Calibri"/>
        <family val="2"/>
        <scheme val="minor"/>
      </rPr>
      <t xml:space="preserve">
• Univerzální konvertor 3D formátů a struktur 3D modelů
• Speciální software pro konverzi formátů z CAD systému (CATIA, IGES, glTF aj.)
• Umožňuje prohlížet a převádět různé 3D i 2D formáty
• Minimum 30 druhů 3D formátů
• Podpora formátů na 2 roky
• Včetně instalace, nastavení a dopravy
</t>
    </r>
  </si>
  <si>
    <r>
      <rPr>
        <b/>
        <sz val="12"/>
        <color theme="1"/>
        <rFont val="Calibri"/>
        <family val="2"/>
        <charset val="238"/>
        <scheme val="minor"/>
      </rPr>
      <t xml:space="preserve">Konvertibilní zařízení s dotykovým displejem:                                                                                                                                                     </t>
    </r>
    <r>
      <rPr>
        <sz val="12"/>
        <color theme="1"/>
        <rFont val="Calibri"/>
        <family val="2"/>
        <charset val="238"/>
        <scheme val="minor"/>
      </rPr>
      <t xml:space="preserve">  dotykový displej min. 11,6" s tvrzeného skla Corning® Gorilla® Glass 3 a LED podsvícením, rozlišení min. 1366 x 768, čelní kamera 720p,zadní sekundární min. 5Mpx kamera, </t>
    </r>
    <r>
      <rPr>
        <sz val="12"/>
        <rFont val="Calibri"/>
        <family val="2"/>
        <charset val="238"/>
        <scheme val="minor"/>
      </rPr>
      <t>Procesor o výkonu min. 2550 bodu podle Massmark CPU Mark (http://www.cpubenchmark.net/cpu_list.php), oper</t>
    </r>
    <r>
      <rPr>
        <sz val="12"/>
        <color theme="1"/>
        <rFont val="Calibri"/>
        <family val="2"/>
        <charset val="238"/>
        <scheme val="minor"/>
      </rPr>
      <t xml:space="preserve">ační paměť 4GB DDR3, pevný disk SSD s kapacitou 128GB, Gbit síťová karta, WiFi ac (2x2) + BT, min. video výstup HDMI, USB-C, USB 3.1, čtečka SD karet, klávesnice odolná vůči polití, pogumovaný povrch odolný vůdčí pádům a nárazům, operační systém s podporu Active Directory (domény)
</t>
    </r>
  </si>
  <si>
    <r>
      <rPr>
        <b/>
        <sz val="11"/>
        <color theme="1"/>
        <rFont val="Calibri"/>
        <family val="2"/>
        <charset val="238"/>
        <scheme val="minor"/>
      </rPr>
      <t>Dobíjecí skříň:</t>
    </r>
    <r>
      <rPr>
        <sz val="11"/>
        <color theme="1"/>
        <rFont val="Calibri"/>
        <family val="2"/>
        <scheme val="minor"/>
      </rPr>
      <t xml:space="preserve">
Dobíjecí skříň pro Notebook – prostor pro uložení až 20ks (2in1/tabletu), pro 10ks notebooků standardních 13“-15" rozměrů, max. velikost uložených zařízení 50 x 450 x 360mm, řízení nabíjení - funkce měkkého startu měří náběhové proudy a zabraňuje přetížení, rozložení startu nabíjení zařízení v časovém rozmezí, pojistková ochrana proti přepětí a přetížení, nastavitelný časovač na konstantní nabíjení s možnosti naplánování napájení zařízení ve 3 časových plánech, správa kabelů, uzamykatelná, mobilní na kolečkách (dvě bržděné), umožnuje připojit a nabíjet současně až 20 zařízení ze sítě 230V, v pěti volitelných barevných provedeních: fialová, modrá, šedá, oranžová, lime</t>
    </r>
  </si>
  <si>
    <t>• Speciální držák projektoru do konstrukce projektoru
Cena včetně instalace, nastavení a dopravy</t>
  </si>
  <si>
    <r>
      <rPr>
        <b/>
        <sz val="11"/>
        <color theme="1"/>
        <rFont val="Calibri"/>
        <family val="2"/>
        <scheme val="minor"/>
      </rPr>
      <t>Dvoupásmová reprosoustava</t>
    </r>
    <r>
      <rPr>
        <sz val="12"/>
        <color theme="1"/>
        <rFont val="Calibri"/>
        <family val="2"/>
        <charset val="238"/>
        <scheme val="minor"/>
      </rPr>
      <t xml:space="preserve"> 8+1, 100˚x100˚, 240W / 8 Ω, 91 dB, 45Hz - 20kHz, v386 x š282 x d219 mm, kloubový držák na zeď a příprava pro U držák, vnitřní / venkovní použití, černá, Stropní úchyt reprosoustavy, černý
</t>
    </r>
  </si>
  <si>
    <r>
      <rPr>
        <b/>
        <sz val="11"/>
        <rFont val="Calibri"/>
        <family val="2"/>
        <charset val="238"/>
        <scheme val="minor"/>
      </rPr>
      <t>Žákovská sada pro experimenty</t>
    </r>
    <r>
      <rPr>
        <sz val="11"/>
        <rFont val="Calibri"/>
        <family val="2"/>
        <charset val="238"/>
        <scheme val="minor"/>
      </rPr>
      <t xml:space="preserve"> v učebně přírodních věd obsahující: plastový kufřík pro bezpečné uložení senzorů (každý senzor má speciálně tvarovanou přihrádku), metodickou příručka učitele, včetně popisu úlohy, seznamu pomůcek a odhadu času potřebného na experiment, USB flash disk s žákovskými úlohami, 8 senzorů - bezdrátový senzor teploty (-40°C až 125°C), bezdrátový senzor síly (±50 N) bezdrátový senzor tlaku (0-400 kPa), bezdrátový senzor pH (0-14 pH), bezdrátový senzor tepu s ručními úchyty (0 - 240 bpm), bezdrátový senzor počasí s anemometrem a GPS (měří teplotu a tlak vzduchu, rychlost a směr větru, relativní vlhkost, UV index, pozici, rychlost a nadmořskou výšku dle GPS, autonomní sběr dat bez PC), bezdrátový senzor  napětí (±15 V) bezdrátový senzor  pohybu (0,15 - 4 m).</t>
    </r>
  </si>
  <si>
    <r>
      <rPr>
        <b/>
        <sz val="11"/>
        <color theme="1"/>
        <rFont val="Calibri"/>
        <family val="2"/>
        <charset val="238"/>
        <scheme val="minor"/>
      </rPr>
      <t>SW pro ovládání databáze</t>
    </r>
    <r>
      <rPr>
        <sz val="11"/>
        <color theme="1"/>
        <rFont val="Calibri"/>
        <family val="2"/>
        <scheme val="minor"/>
      </rPr>
      <t xml:space="preserve">
Roční přístupová licence ke cloud rozhraní umožňující správu, monitoring a  simultánní ovládání a mazání obsahu u všech náhlavních sad (NS) současně, portál pro učitele umožňující zobrazení obsahu z více NS současně, umožnuje učiteli vést žáky ke sledování dynamického bodu zájmů výuky, vytváření, sdílení vlastních playlistů, celkové cloud uložiště o kapacitě 100GB, aplikaci pro rozšířenou realitou (ARC), aplikace a pracovní listy s rozšířenou realitou, databáze s 360° obrázky, videí a 3D objekty řazené dle tematických vzdělávacích okruhů</t>
    </r>
    <r>
      <rPr>
        <sz val="12"/>
        <color theme="1"/>
        <rFont val="Calibri"/>
        <family val="2"/>
        <scheme val="minor"/>
      </rPr>
      <t xml:space="preserve">Jednorázová licence pro přístup k virtuálnímu tréninku pro získání znalostí o řešení VR
</t>
    </r>
  </si>
  <si>
    <r>
      <rPr>
        <b/>
        <sz val="11"/>
        <rFont val="Calibri"/>
        <family val="2"/>
        <charset val="238"/>
        <scheme val="minor"/>
      </rPr>
      <t>Virtuální trénink</t>
    </r>
    <r>
      <rPr>
        <sz val="11"/>
        <rFont val="Calibri"/>
        <family val="2"/>
        <charset val="238"/>
        <scheme val="minor"/>
      </rPr>
      <t xml:space="preserve">
Jednorázová licence pro přístup k virtuálnímu tréninku pro získání znalostí o řešení VR</t>
    </r>
  </si>
  <si>
    <r>
      <rPr>
        <b/>
        <sz val="11"/>
        <color theme="1"/>
        <rFont val="Calibri"/>
        <family val="2"/>
        <charset val="238"/>
        <scheme val="minor"/>
      </rPr>
      <t>Rozšiřující sada senzorů a čidel pro biologii</t>
    </r>
    <r>
      <rPr>
        <sz val="11"/>
        <color theme="1"/>
        <rFont val="Calibri"/>
        <family val="2"/>
        <scheme val="minor"/>
      </rPr>
      <t xml:space="preserve">
Sada pro Přírodopis obsahuje:                                                                                                                                                                                                            - model lidského oka,                                                                                                                                                                                                                             - USB kameru pro sledování malých objektů,                                                                                                                                                                                                - digitální mikroskop,                                                                                                                                                                                                                       Cena je včetně dopravy, instalace a zaškolení uživatele.</t>
    </r>
  </si>
  <si>
    <r>
      <rPr>
        <b/>
        <sz val="11"/>
        <color rgb="FFFF0000"/>
        <rFont val="Calibri (Základní text)"/>
        <charset val="238"/>
      </rPr>
      <t>Požadavek na 2 sady, 1 sada musí minimálně obsahovat: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3D brýle s minimálními parametry</t>
    </r>
    <r>
      <rPr>
        <sz val="12"/>
        <color theme="1"/>
        <rFont val="Calibri"/>
        <family val="2"/>
        <charset val="238"/>
        <scheme val="minor"/>
      </rPr>
      <t xml:space="preserve">: 2x min. 2,89" LCD displej, rozlišení min. 1440 x 1440 na oko, obnovovací frekvence min. 70 Hz (HDMI 2.0), min. 60 Hz (HDMI 1.4), dvě přední kamery, HDMI 2.0, USB 3.0, kombinovaný konektor sluchátek/mikrofonu, včetně prodloužené záruky 36 měsíců a následujících služeb podpory po dobu udržitelnosti 60 měsíců:
* odezva do následujícího pracovního dne od nahlášení servisní události
* vyzvednutí a doručení vadného zařízení z/do místa instalace 
* náhrada vadného komponentu podobným produktem po dobu opravy 
</t>
    </r>
    <r>
      <rPr>
        <b/>
        <sz val="11"/>
        <color theme="1"/>
        <rFont val="Calibri"/>
        <family val="2"/>
        <scheme val="minor"/>
      </rPr>
      <t>Monitor s minimálními technickými parametry</t>
    </r>
    <r>
      <rPr>
        <sz val="12"/>
        <color theme="1"/>
        <rFont val="Calibri"/>
        <family val="2"/>
        <charset val="238"/>
        <scheme val="minor"/>
      </rPr>
      <t xml:space="preserve">: uhlopříčka 23,8", s LED podsvícením, technologie IPS, formát 16:10, antireflexní matný povrch, rozlišením 1920x1200 bodu, video vstupy DP 1.2, HDMI 1.4, odezva 5ms, dynamický kontrastní poměre 5mil:1, jas 300cd/m2. VESA.
</t>
    </r>
    <r>
      <rPr>
        <b/>
        <sz val="11"/>
        <color theme="1"/>
        <rFont val="Calibri"/>
        <family val="2"/>
        <scheme val="minor"/>
      </rPr>
      <t>Pracovní stanice s minimánlími technickými parametry</t>
    </r>
    <r>
      <rPr>
        <sz val="12"/>
        <color theme="1"/>
        <rFont val="Calibri"/>
        <family val="2"/>
        <charset val="238"/>
        <scheme val="minor"/>
      </rPr>
      <t>: mobilní s popruhy záda, externí baterie, dokovací stanice, min. 330W zdrojem s účinností až 92%, sesta</t>
    </r>
    <r>
      <rPr>
        <sz val="12"/>
        <color theme="1"/>
        <rFont val="Calibri (Základní text)"/>
        <charset val="238"/>
      </rPr>
      <t>v pro provoz 24/7, procesor o výkonu min. 12748 bodů podle Passmacker CPU Mark (http://www.cpubenchmark.net/cpu_list.php)</t>
    </r>
    <r>
      <rPr>
        <sz val="12"/>
        <color theme="1"/>
        <rFont val="Calibri"/>
        <family val="2"/>
        <charset val="238"/>
        <scheme val="minor"/>
      </rPr>
      <t xml:space="preserve">, operační paměť min. 32GB DDR4 (v konfiguraci 2x 16GB), grafická karta VR Ready s min. 8GB paměti GDDR6 a s min. počtem streamovaných multiprocesorových jader 2900, SSD M.2 disk s kapacitou min. 512GB, Gbit síťová karta, klávesnici a myš stejného výrobce, operační systém s podporu AD (domény),  I/O na PC: 2x mini DisplayPort 1.4, 1x USB-C (s podporou Thunderbolt), 4x USB 3.0, 1x kombinovaný konektor sluchátek/mikrofonu, 2x port pro baterie, 1x dokovací konektor, 1x napájecí port HMD na HTC Vive, I/O na dock - 1x DisplayPort 1.2, 1x HDMI 2.0, 1x USB-C, 5x USB 3.0, 1x RJ-45 (LAN), včetně následujících služeb podpory po dobu záruky 36 měsíců:
* odezva do následujícího pracovního dne od nahlášení servisní události
* vyzvednutí a doručení vadného zařízení z/do místa instalace 
* náhrada vadného komponentu podobným produktem po dobu opravy 
</t>
    </r>
  </si>
  <si>
    <r>
      <rPr>
        <b/>
        <sz val="11"/>
        <color theme="1"/>
        <rFont val="Calibri"/>
        <family val="2"/>
        <scheme val="minor"/>
      </rPr>
      <t xml:space="preserve">Pracovní stanice pro Tracking: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case Tower, min. 550W zdrojem s účinností 90%, sestav pro provoz 24/7, Procesor  o výkonu min. 17000 bodu podle Passmark CPU Mark (http://www.cpubenchmark.net/cpu_list.php) s min. 16 PCIe linkami,  operační paměť 32GB DDR4 2666, grafická karta s min. 8GB paměti GDDR6 a propustnosti min. 480GB/s, s min. počtem streamovaných multiprocesorových jader 3000 a GPU výkonu min. 18500 dle www.videocardbenchmark.net, SSD M.2 disk s kapacitou min. 512GB, pevný disk s kapacitou min. 2TB, DVD-RW optická mechanika, čtečka MCR, Gbit síťová karta, USB Type-C s přenosová rychlost signálu 10 Gb/s, klávesnici a myš stejného výrobce, operační systém s podporu AD (domény), servisní služba min. 3 roky s odezvou do následujícího pracovního dne od nahlášení servisní události
 Grafická karta certifikovaná pro průmyslové, 3D softwarové aplikace
• Vnitřní paměť alespoň 8GB RAM
• Počet výpočetních grafických jednotek alespoň 3000
• Výstup dual DVI nebo Display Port
• Stereo 3D 3-pin Mini-DIN synchronizační výstup
• Podpora 3D stereoskopického režimu QuadBuffering
• Podpora OpenGL standardu, včetně stereoskopických rozšíření
• Podpora minimálně rozlišení 1920x1200 120Hz
• Podpora ray-tracing GPU jader (RTX)</t>
    </r>
  </si>
  <si>
    <r>
      <rPr>
        <b/>
        <sz val="11"/>
        <color theme="1"/>
        <rFont val="Calibri"/>
        <family val="2"/>
        <scheme val="minor"/>
      </rPr>
      <t xml:space="preserve">Pracovní stanice pro Tracking s minimálními parametry: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sestava pro provoz 24/7, Procesor o výkonu min. 15100 bodu podle Passmacker CPU Mark (http://www.cpubenchmark.net/cpu_list.php) s min. 16 PCIe linkami, grafická karta s min. 2GB paměti DDR5, operační paměť min. 8GB DDR4, SSD M.2 disk s kapacitou min. 256GB s rychlosti čtení/zápisu až 2.8/1.1GB a pevný disk s kapacitou min. 2TB, DVD-RW optická mechanika, čtečka MCR, 2x Gbit síťová karta, min. 4x video výstup DP nebo HDMI s podporu 4K, bezdrátová klávesnici a myš stejného výrobce, operační systém s podporu AD (domény). Velikost do 4U.
</t>
    </r>
  </si>
  <si>
    <r>
      <rPr>
        <b/>
        <sz val="11"/>
        <color theme="1"/>
        <rFont val="Calibri"/>
        <family val="2"/>
        <scheme val="minor"/>
      </rPr>
      <t xml:space="preserve">PC stanice: </t>
    </r>
    <r>
      <rPr>
        <sz val="12"/>
        <color theme="1"/>
        <rFont val="Calibri"/>
        <family val="2"/>
        <scheme val="minor"/>
      </rPr>
      <t xml:space="preserve">
case s min. 210W zdrojem s účinnosti až 93%, Procesor o výkonu min. 12900 bodu podle Passmark CPU Mark (http://www.cpubenchmark.net/cpu_list.php), operační paměť 8GB DDR4 s možnosti rozšíření na 128 GB, pevný disk SSD M.2 s kapacitou 256GB, DVD-RW optická mechanika, Gbit síťová karta, Wifi standardu 802.11ac (2x2), Bluetooth, čtečka pam. karet, min. 2x DisplayPort a 1x HDMI, USB Type-C s přenosová rychlost signálu 10 Gb/s, USB 3.2 Gen2, USB 3.2 Gen1, USB 2.0, prachový filtr, klávesnici a myš, operační systém s podporu AD (domény), servisní služba u zákazníka s odezvou do následujícího pracovního dne od nahlášení servisní události
</t>
    </r>
    <r>
      <rPr>
        <b/>
        <sz val="11"/>
        <color theme="1"/>
        <rFont val="Calibri"/>
        <family val="2"/>
        <scheme val="minor"/>
      </rPr>
      <t>Monitor:</t>
    </r>
    <r>
      <rPr>
        <sz val="11"/>
        <color theme="1"/>
        <rFont val="Calibri"/>
        <family val="2"/>
        <scheme val="minor"/>
      </rPr>
      <t xml:space="preserve">
Monitor s viditelnou uhlopříčka 27 palců 68,5 cm, panelu IPS, matný, antireflexní, LED podsvícení, Flicker Free, rozlišení 1 920 × 1 080, pozorovací úhel 178° vodorovně, 178° svisle, jas 250 cd/m2, kontrastní poměr 1 000 : 1 statický, 8 000 000 : 1 dynamický, doba odezvy 5 ms, video vstupy VGA, HDMI, DisplayPort, výškově nastavitelný stojan, dva integrované reproduktory s výkonem 2 W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</si>
</sst>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32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name val="Arial CE"/>
      <family val="2"/>
      <charset val="238"/>
    </font>
    <font>
      <sz val="11"/>
      <color rgb="FF000000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i/>
      <sz val="12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1"/>
      <color rgb="FFFF0000"/>
      <name val="Calibri (Základní text)"/>
      <charset val="238"/>
    </font>
    <font>
      <sz val="12"/>
      <color rgb="FF7030A0"/>
      <name val="Calibri"/>
      <family val="2"/>
      <scheme val="minor"/>
    </font>
    <font>
      <sz val="12"/>
      <color rgb="FF7030A0"/>
      <name val="Calibri"/>
      <family val="2"/>
      <charset val="238"/>
      <scheme val="minor"/>
    </font>
    <font>
      <sz val="14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 (Základní text)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FF36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12" fillId="0" borderId="0"/>
    <xf numFmtId="0" fontId="13" fillId="0" borderId="0"/>
    <xf numFmtId="0" fontId="14" fillId="0" borderId="0"/>
  </cellStyleXfs>
  <cellXfs count="60">
    <xf numFmtId="0" fontId="0" fillId="0" borderId="0" xfId="0"/>
    <xf numFmtId="0" fontId="0" fillId="0" borderId="1" xfId="0" applyBorder="1" applyAlignment="1">
      <alignment vertical="center" wrapText="1"/>
    </xf>
    <xf numFmtId="10" fontId="9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center"/>
    </xf>
    <xf numFmtId="0" fontId="11" fillId="0" borderId="1" xfId="3" applyFont="1" applyBorder="1" applyAlignment="1">
      <alignment vertical="center" wrapText="1"/>
    </xf>
    <xf numFmtId="0" fontId="11" fillId="0" borderId="1" xfId="3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4" fontId="8" fillId="0" borderId="0" xfId="1" applyFont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vertical="center"/>
    </xf>
    <xf numFmtId="0" fontId="11" fillId="0" borderId="3" xfId="3" applyFont="1" applyBorder="1" applyAlignment="1">
      <alignment vertical="center" wrapText="1"/>
    </xf>
    <xf numFmtId="0" fontId="9" fillId="0" borderId="3" xfId="0" applyFont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0" fillId="2" borderId="1" xfId="0" applyFill="1" applyBorder="1"/>
    <xf numFmtId="44" fontId="16" fillId="2" borderId="1" xfId="0" applyNumberFormat="1" applyFont="1" applyFill="1" applyBorder="1" applyAlignment="1">
      <alignment horizontal="center" vertical="center"/>
    </xf>
    <xf numFmtId="164" fontId="3" fillId="2" borderId="8" xfId="0" applyNumberFormat="1" applyFont="1" applyFill="1" applyBorder="1"/>
    <xf numFmtId="0" fontId="3" fillId="2" borderId="8" xfId="0" applyFont="1" applyFill="1" applyBorder="1"/>
    <xf numFmtId="0" fontId="18" fillId="0" borderId="3" xfId="0" applyFont="1" applyBorder="1" applyAlignment="1">
      <alignment vertical="center" wrapText="1"/>
    </xf>
    <xf numFmtId="44" fontId="20" fillId="0" borderId="0" xfId="1" applyFont="1" applyAlignment="1">
      <alignment horizontal="center" vertical="center"/>
    </xf>
    <xf numFmtId="44" fontId="21" fillId="0" borderId="0" xfId="0" applyNumberFormat="1" applyFont="1"/>
    <xf numFmtId="44" fontId="22" fillId="0" borderId="1" xfId="1" applyFont="1" applyBorder="1" applyAlignment="1">
      <alignment horizontal="center" vertical="center"/>
    </xf>
    <xf numFmtId="0" fontId="9" fillId="0" borderId="3" xfId="0" applyFont="1" applyBorder="1" applyAlignment="1">
      <alignment vertical="center" wrapText="1"/>
    </xf>
    <xf numFmtId="10" fontId="0" fillId="0" borderId="1" xfId="0" applyNumberFormat="1" applyFont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23" fillId="0" borderId="3" xfId="0" applyFont="1" applyBorder="1" applyAlignment="1">
      <alignment vertical="center"/>
    </xf>
    <xf numFmtId="0" fontId="11" fillId="0" borderId="4" xfId="3" applyFont="1" applyBorder="1" applyAlignment="1">
      <alignment horizontal="left" vertical="center" wrapText="1"/>
    </xf>
    <xf numFmtId="10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17" fillId="0" borderId="0" xfId="0" applyFont="1" applyAlignment="1">
      <alignment horizont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1" xfId="0" applyBorder="1" applyAlignment="1">
      <alignment horizontal="center"/>
    </xf>
    <xf numFmtId="0" fontId="23" fillId="0" borderId="4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1" fillId="0" borderId="4" xfId="3" applyFont="1" applyBorder="1" applyAlignment="1">
      <alignment horizontal="left" vertical="center" wrapText="1"/>
    </xf>
    <xf numFmtId="0" fontId="11" fillId="0" borderId="5" xfId="3" applyFont="1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</cellXfs>
  <cellStyles count="5">
    <cellStyle name="Měna" xfId="1" builtinId="4"/>
    <cellStyle name="Normální" xfId="0" builtinId="0"/>
    <cellStyle name="Normální 2 3" xfId="2" xr:uid="{00000000-0005-0000-0000-000002000000}"/>
    <cellStyle name="Normální 2 5" xfId="3" xr:uid="{00000000-0005-0000-0000-000003000000}"/>
    <cellStyle name="Normální 3 2" xfId="4" xr:uid="{00000000-0005-0000-0000-000004000000}"/>
  </cellStyles>
  <dxfs count="0"/>
  <tableStyles count="0" defaultTableStyle="TableStyleMedium2" defaultPivotStyle="PivotStyleLight16"/>
  <colors>
    <mruColors>
      <color rgb="FF00FF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8"/>
  <sheetViews>
    <sheetView tabSelected="1" zoomScale="60" zoomScaleNormal="60" workbookViewId="0">
      <selection activeCell="N7" sqref="N7"/>
    </sheetView>
  </sheetViews>
  <sheetFormatPr baseColWidth="10" defaultColWidth="11" defaultRowHeight="16"/>
  <cols>
    <col min="2" max="2" width="35" customWidth="1"/>
    <col min="3" max="3" width="99.83203125" customWidth="1"/>
    <col min="4" max="4" width="47.83203125" style="8" customWidth="1"/>
    <col min="5" max="6" width="47.83203125" customWidth="1"/>
    <col min="7" max="7" width="21.83203125" customWidth="1"/>
    <col min="8" max="8" width="24.6640625" customWidth="1"/>
    <col min="9" max="9" width="26" customWidth="1"/>
    <col min="10" max="10" width="26.5" customWidth="1"/>
  </cols>
  <sheetData>
    <row r="1" spans="1:11">
      <c r="B1" s="37" t="s">
        <v>46</v>
      </c>
      <c r="C1" s="37"/>
      <c r="D1" s="37"/>
      <c r="E1" s="37"/>
      <c r="F1" s="37"/>
      <c r="G1" s="37"/>
      <c r="H1" s="37"/>
      <c r="I1" s="37"/>
      <c r="J1" s="37"/>
      <c r="K1" s="37"/>
    </row>
    <row r="2" spans="1:11" ht="51" customHeight="1">
      <c r="B2" s="38" t="s">
        <v>47</v>
      </c>
      <c r="C2" s="38"/>
      <c r="D2" s="38"/>
      <c r="E2" s="38"/>
      <c r="F2" s="38"/>
      <c r="G2" s="38"/>
      <c r="H2" s="38"/>
      <c r="I2" s="38"/>
      <c r="J2" s="38"/>
      <c r="K2" s="38"/>
    </row>
    <row r="3" spans="1:11" ht="17" thickBot="1">
      <c r="D3" s="21"/>
      <c r="E3" s="22"/>
    </row>
    <row r="4" spans="1:11" ht="17" thickBot="1">
      <c r="F4" s="39" t="s">
        <v>42</v>
      </c>
      <c r="G4" s="40"/>
      <c r="H4" s="40"/>
      <c r="I4" s="40"/>
      <c r="J4" s="40"/>
      <c r="K4" s="41"/>
    </row>
    <row r="5" spans="1:11" s="55" customFormat="1" ht="51">
      <c r="A5" s="56" t="s">
        <v>49</v>
      </c>
      <c r="B5" s="56" t="s">
        <v>0</v>
      </c>
      <c r="C5" s="57" t="s">
        <v>48</v>
      </c>
      <c r="D5" s="58" t="s">
        <v>45</v>
      </c>
      <c r="E5" s="59" t="s">
        <v>1</v>
      </c>
      <c r="F5" s="59" t="s">
        <v>2</v>
      </c>
      <c r="G5" s="59" t="s">
        <v>3</v>
      </c>
      <c r="H5" s="59" t="s">
        <v>5</v>
      </c>
      <c r="I5" s="59" t="s">
        <v>4</v>
      </c>
      <c r="J5" s="59" t="s">
        <v>40</v>
      </c>
      <c r="K5" s="59" t="s">
        <v>41</v>
      </c>
    </row>
    <row r="6" spans="1:11" ht="195" customHeight="1">
      <c r="A6" s="20" t="s">
        <v>50</v>
      </c>
      <c r="B6" s="9" t="s">
        <v>82</v>
      </c>
      <c r="C6" s="31" t="s">
        <v>93</v>
      </c>
      <c r="D6" s="23">
        <v>69990.080000000002</v>
      </c>
      <c r="E6" s="13">
        <v>4</v>
      </c>
      <c r="F6" s="17"/>
      <c r="G6" s="17"/>
      <c r="H6" s="17"/>
      <c r="I6" s="17"/>
      <c r="J6" s="16"/>
      <c r="K6" s="16"/>
    </row>
    <row r="7" spans="1:11" ht="409.6">
      <c r="A7" s="20" t="s">
        <v>51</v>
      </c>
      <c r="B7" s="9" t="s">
        <v>6</v>
      </c>
      <c r="C7" s="30" t="s">
        <v>107</v>
      </c>
      <c r="D7" s="23">
        <v>112396.69</v>
      </c>
      <c r="E7" s="14">
        <v>2</v>
      </c>
      <c r="F7" s="17"/>
      <c r="G7" s="17"/>
      <c r="H7" s="17"/>
      <c r="I7" s="17"/>
      <c r="J7" s="16"/>
      <c r="K7" s="16"/>
    </row>
    <row r="8" spans="1:11" ht="64">
      <c r="A8" s="20" t="s">
        <v>52</v>
      </c>
      <c r="B8" s="10" t="s">
        <v>7</v>
      </c>
      <c r="C8" s="2" t="s">
        <v>92</v>
      </c>
      <c r="D8" s="23">
        <v>90909.09</v>
      </c>
      <c r="E8" s="14">
        <v>1</v>
      </c>
      <c r="F8" s="17"/>
      <c r="G8" s="17"/>
      <c r="H8" s="17"/>
      <c r="I8" s="17"/>
      <c r="J8" s="16"/>
      <c r="K8" s="16"/>
    </row>
    <row r="9" spans="1:11" ht="289">
      <c r="A9" s="34" t="s">
        <v>55</v>
      </c>
      <c r="B9" s="10" t="s">
        <v>54</v>
      </c>
      <c r="C9" s="2" t="s">
        <v>38</v>
      </c>
      <c r="D9" s="23">
        <f>266200/121*100</f>
        <v>220000</v>
      </c>
      <c r="E9" s="14">
        <v>1</v>
      </c>
      <c r="F9" s="17"/>
      <c r="G9" s="17"/>
      <c r="H9" s="17"/>
      <c r="I9" s="17"/>
      <c r="J9" s="16"/>
      <c r="K9" s="16"/>
    </row>
    <row r="10" spans="1:11" ht="32">
      <c r="A10" s="35"/>
      <c r="B10" s="10" t="s">
        <v>53</v>
      </c>
      <c r="C10" s="2" t="s">
        <v>87</v>
      </c>
      <c r="D10" s="23">
        <f>217558/121*100</f>
        <v>179800</v>
      </c>
      <c r="E10" s="14">
        <v>1</v>
      </c>
      <c r="F10" s="17"/>
      <c r="G10" s="17"/>
      <c r="H10" s="17"/>
      <c r="I10" s="17"/>
      <c r="J10" s="16"/>
      <c r="K10" s="16"/>
    </row>
    <row r="11" spans="1:11" ht="380">
      <c r="A11" s="20" t="s">
        <v>56</v>
      </c>
      <c r="B11" s="12" t="s">
        <v>8</v>
      </c>
      <c r="C11" s="30" t="s">
        <v>94</v>
      </c>
      <c r="D11" s="23">
        <v>33200</v>
      </c>
      <c r="E11" s="14">
        <v>1</v>
      </c>
      <c r="F11" s="17"/>
      <c r="G11" s="17"/>
      <c r="H11" s="17"/>
      <c r="I11" s="17"/>
      <c r="J11" s="16"/>
      <c r="K11" s="16"/>
    </row>
    <row r="12" spans="1:11" ht="34">
      <c r="A12" s="20" t="s">
        <v>57</v>
      </c>
      <c r="B12" s="12" t="s">
        <v>9</v>
      </c>
      <c r="C12" s="3" t="s">
        <v>10</v>
      </c>
      <c r="D12" s="23">
        <v>49500</v>
      </c>
      <c r="E12" s="14">
        <v>1</v>
      </c>
      <c r="F12" s="17"/>
      <c r="G12" s="17"/>
      <c r="H12" s="17"/>
      <c r="I12" s="17"/>
      <c r="J12" s="16"/>
      <c r="K12" s="16"/>
    </row>
    <row r="13" spans="1:11" ht="68">
      <c r="A13" s="20" t="s">
        <v>58</v>
      </c>
      <c r="B13" s="12" t="s">
        <v>11</v>
      </c>
      <c r="C13" s="3" t="s">
        <v>12</v>
      </c>
      <c r="D13" s="23">
        <v>59000</v>
      </c>
      <c r="E13" s="14">
        <v>1</v>
      </c>
      <c r="F13" s="17"/>
      <c r="G13" s="17"/>
      <c r="H13" s="17"/>
      <c r="I13" s="17"/>
      <c r="J13" s="16"/>
      <c r="K13" s="16"/>
    </row>
    <row r="14" spans="1:11" ht="262.5" customHeight="1">
      <c r="A14" s="20" t="s">
        <v>59</v>
      </c>
      <c r="B14" s="12" t="s">
        <v>13</v>
      </c>
      <c r="C14" s="2" t="s">
        <v>108</v>
      </c>
      <c r="D14" s="23">
        <f>175549/121*100</f>
        <v>145081.81818181818</v>
      </c>
      <c r="E14" s="14">
        <v>2</v>
      </c>
      <c r="F14" s="17"/>
      <c r="G14" s="17"/>
      <c r="H14" s="17"/>
      <c r="I14" s="17"/>
      <c r="J14" s="16"/>
      <c r="K14" s="16"/>
    </row>
    <row r="15" spans="1:11" ht="128">
      <c r="A15" s="34" t="s">
        <v>60</v>
      </c>
      <c r="B15" s="49" t="s">
        <v>14</v>
      </c>
      <c r="C15" s="32" t="s">
        <v>109</v>
      </c>
      <c r="D15" s="23">
        <v>45000</v>
      </c>
      <c r="E15" s="14">
        <v>1</v>
      </c>
      <c r="F15" s="17"/>
      <c r="G15" s="17"/>
      <c r="H15" s="17"/>
      <c r="I15" s="17"/>
      <c r="J15" s="16"/>
      <c r="K15" s="16"/>
    </row>
    <row r="16" spans="1:11" ht="73" customHeight="1">
      <c r="A16" s="35"/>
      <c r="B16" s="50"/>
      <c r="C16" s="15" t="s">
        <v>88</v>
      </c>
      <c r="D16" s="23">
        <v>88000</v>
      </c>
      <c r="E16" s="14">
        <v>6</v>
      </c>
      <c r="F16" s="17"/>
      <c r="G16" s="17"/>
      <c r="H16" s="17"/>
      <c r="I16" s="17"/>
      <c r="J16" s="16"/>
      <c r="K16" s="16"/>
    </row>
    <row r="17" spans="1:11" ht="136">
      <c r="A17" s="20" t="s">
        <v>61</v>
      </c>
      <c r="B17" s="12" t="s">
        <v>15</v>
      </c>
      <c r="C17" s="3" t="s">
        <v>16</v>
      </c>
      <c r="D17" s="23">
        <v>120000</v>
      </c>
      <c r="E17" s="14">
        <v>1</v>
      </c>
      <c r="F17" s="17"/>
      <c r="G17" s="17"/>
      <c r="H17" s="17"/>
      <c r="I17" s="17"/>
      <c r="J17" s="16"/>
      <c r="K17" s="16"/>
    </row>
    <row r="18" spans="1:11" ht="68">
      <c r="A18" s="20" t="s">
        <v>62</v>
      </c>
      <c r="B18" s="12" t="s">
        <v>17</v>
      </c>
      <c r="C18" s="3" t="s">
        <v>18</v>
      </c>
      <c r="D18" s="23">
        <f>50844/121*100</f>
        <v>42019.834710743802</v>
      </c>
      <c r="E18" s="14">
        <v>3</v>
      </c>
      <c r="F18" s="17"/>
      <c r="G18" s="17"/>
      <c r="H18" s="17"/>
      <c r="I18" s="17"/>
      <c r="J18" s="16"/>
      <c r="K18" s="16"/>
    </row>
    <row r="19" spans="1:11" ht="170">
      <c r="A19" s="34" t="s">
        <v>63</v>
      </c>
      <c r="B19" s="49" t="s">
        <v>83</v>
      </c>
      <c r="C19" s="2" t="s">
        <v>89</v>
      </c>
      <c r="D19" s="23">
        <f>40400/121*100</f>
        <v>33388.429752066113</v>
      </c>
      <c r="E19" s="14">
        <v>9</v>
      </c>
      <c r="F19" s="17"/>
      <c r="G19" s="17"/>
      <c r="H19" s="17"/>
      <c r="I19" s="17"/>
      <c r="J19" s="16"/>
      <c r="K19" s="16"/>
    </row>
    <row r="20" spans="1:11" ht="144">
      <c r="A20" s="36"/>
      <c r="B20" s="51"/>
      <c r="C20" s="30" t="s">
        <v>90</v>
      </c>
      <c r="D20" s="23">
        <f>80000/121*100</f>
        <v>66115.702479338841</v>
      </c>
      <c r="E20" s="14">
        <v>1</v>
      </c>
      <c r="F20" s="17"/>
      <c r="G20" s="17"/>
      <c r="H20" s="17"/>
      <c r="I20" s="17"/>
      <c r="J20" s="16"/>
      <c r="K20" s="16"/>
    </row>
    <row r="21" spans="1:11" ht="96">
      <c r="A21" s="35"/>
      <c r="B21" s="50"/>
      <c r="C21" s="30" t="s">
        <v>106</v>
      </c>
      <c r="D21" s="23">
        <f>49805/121*100</f>
        <v>41161.157024793392</v>
      </c>
      <c r="E21" s="14">
        <v>1</v>
      </c>
      <c r="F21" s="17"/>
      <c r="G21" s="17"/>
      <c r="H21" s="17"/>
      <c r="I21" s="17"/>
      <c r="J21" s="16"/>
      <c r="K21" s="16"/>
    </row>
    <row r="22" spans="1:11" ht="153">
      <c r="A22" s="34" t="s">
        <v>64</v>
      </c>
      <c r="B22" s="47" t="s">
        <v>19</v>
      </c>
      <c r="C22" s="2" t="s">
        <v>39</v>
      </c>
      <c r="D22" s="23">
        <f>762300/121*100</f>
        <v>630000</v>
      </c>
      <c r="E22" s="14">
        <v>1</v>
      </c>
      <c r="F22" s="17"/>
      <c r="G22" s="17"/>
      <c r="H22" s="17"/>
      <c r="I22" s="17"/>
      <c r="J22" s="16"/>
      <c r="K22" s="16"/>
    </row>
    <row r="23" spans="1:11" ht="80">
      <c r="A23" s="36"/>
      <c r="B23" s="52"/>
      <c r="C23" s="30" t="s">
        <v>95</v>
      </c>
      <c r="D23" s="23">
        <f>114950/121*100</f>
        <v>95000</v>
      </c>
      <c r="E23" s="14">
        <v>3</v>
      </c>
      <c r="F23" s="17"/>
      <c r="G23" s="17"/>
      <c r="H23" s="17"/>
      <c r="I23" s="17"/>
      <c r="J23" s="16"/>
      <c r="K23" s="16"/>
    </row>
    <row r="24" spans="1:11" ht="160">
      <c r="A24" s="36"/>
      <c r="B24" s="52"/>
      <c r="C24" s="30" t="s">
        <v>96</v>
      </c>
      <c r="D24" s="23">
        <f>145200/121*100</f>
        <v>120000</v>
      </c>
      <c r="E24" s="14">
        <v>1</v>
      </c>
      <c r="F24" s="17"/>
      <c r="G24" s="17"/>
      <c r="H24" s="17"/>
      <c r="I24" s="17"/>
      <c r="J24" s="16"/>
      <c r="K24" s="16"/>
    </row>
    <row r="25" spans="1:11" ht="96">
      <c r="A25" s="36"/>
      <c r="B25" s="52"/>
      <c r="C25" s="30" t="s">
        <v>97</v>
      </c>
      <c r="D25" s="23">
        <f>195658/121*100</f>
        <v>161700.82644628099</v>
      </c>
      <c r="E25" s="14">
        <v>1</v>
      </c>
      <c r="F25" s="17"/>
      <c r="G25" s="17"/>
      <c r="H25" s="17"/>
      <c r="I25" s="17"/>
      <c r="J25" s="16"/>
      <c r="K25" s="16"/>
    </row>
    <row r="26" spans="1:11" ht="128">
      <c r="A26" s="35"/>
      <c r="B26" s="48"/>
      <c r="C26" s="30" t="s">
        <v>98</v>
      </c>
      <c r="D26" s="23">
        <f>116160/121*100</f>
        <v>96000</v>
      </c>
      <c r="E26" s="14">
        <v>1</v>
      </c>
      <c r="F26" s="17"/>
      <c r="G26" s="17"/>
      <c r="H26" s="17"/>
      <c r="I26" s="17"/>
      <c r="J26" s="16"/>
      <c r="K26" s="16"/>
    </row>
    <row r="27" spans="1:11" ht="199">
      <c r="A27" s="20" t="s">
        <v>65</v>
      </c>
      <c r="B27" s="29" t="s">
        <v>20</v>
      </c>
      <c r="C27" s="2" t="s">
        <v>110</v>
      </c>
      <c r="D27" s="23">
        <f>32100/121*100</f>
        <v>26528.92561983471</v>
      </c>
      <c r="E27" s="14">
        <v>1</v>
      </c>
      <c r="F27" s="17"/>
      <c r="G27" s="17"/>
      <c r="H27" s="17"/>
      <c r="I27" s="17"/>
      <c r="J27" s="16"/>
      <c r="K27" s="16"/>
    </row>
    <row r="28" spans="1:11" ht="136">
      <c r="A28" s="20" t="s">
        <v>66</v>
      </c>
      <c r="B28" s="10" t="s">
        <v>21</v>
      </c>
      <c r="C28" s="1" t="s">
        <v>22</v>
      </c>
      <c r="D28" s="23">
        <f>2360/121*100</f>
        <v>1950.413223140496</v>
      </c>
      <c r="E28" s="14">
        <v>30</v>
      </c>
      <c r="F28" s="17"/>
      <c r="G28" s="17"/>
      <c r="H28" s="17"/>
      <c r="I28" s="17"/>
      <c r="J28" s="16"/>
      <c r="K28" s="16"/>
    </row>
    <row r="29" spans="1:11" ht="153">
      <c r="A29" s="34" t="s">
        <v>67</v>
      </c>
      <c r="B29" s="53" t="s">
        <v>23</v>
      </c>
      <c r="C29" s="25" t="s">
        <v>99</v>
      </c>
      <c r="D29" s="23">
        <f>15200/121*100</f>
        <v>12561.98347107438</v>
      </c>
      <c r="E29" s="14">
        <v>9</v>
      </c>
      <c r="F29" s="17"/>
      <c r="G29" s="17"/>
      <c r="H29" s="17"/>
      <c r="I29" s="17"/>
      <c r="J29" s="16"/>
      <c r="K29" s="16"/>
    </row>
    <row r="30" spans="1:11" ht="112">
      <c r="A30" s="35"/>
      <c r="B30" s="54"/>
      <c r="C30" s="30" t="s">
        <v>100</v>
      </c>
      <c r="D30" s="23">
        <f>32600/121*100</f>
        <v>26942.148760330576</v>
      </c>
      <c r="E30" s="14">
        <v>1</v>
      </c>
      <c r="F30" s="17"/>
      <c r="G30" s="17"/>
      <c r="H30" s="17"/>
      <c r="I30" s="17"/>
      <c r="J30" s="16"/>
      <c r="K30" s="16"/>
    </row>
    <row r="31" spans="1:11" ht="51">
      <c r="A31" s="20" t="s">
        <v>68</v>
      </c>
      <c r="B31" s="10" t="s">
        <v>24</v>
      </c>
      <c r="C31" s="1" t="s">
        <v>86</v>
      </c>
      <c r="D31" s="23">
        <f>7865/121*100</f>
        <v>6500</v>
      </c>
      <c r="E31" s="14">
        <v>2</v>
      </c>
      <c r="F31" s="17"/>
      <c r="G31" s="17"/>
      <c r="H31" s="17"/>
      <c r="I31" s="17"/>
      <c r="J31" s="16"/>
      <c r="K31" s="16"/>
    </row>
    <row r="32" spans="1:11" ht="34">
      <c r="A32" s="20" t="s">
        <v>69</v>
      </c>
      <c r="B32" s="10" t="s">
        <v>25</v>
      </c>
      <c r="C32" s="1" t="s">
        <v>101</v>
      </c>
      <c r="D32" s="23">
        <f>15200/121*100</f>
        <v>12561.98347107438</v>
      </c>
      <c r="E32" s="14">
        <v>1</v>
      </c>
      <c r="F32" s="17"/>
      <c r="G32" s="17"/>
      <c r="H32" s="17"/>
      <c r="I32" s="17"/>
      <c r="J32" s="16"/>
      <c r="K32" s="16"/>
    </row>
    <row r="33" spans="1:11" ht="32">
      <c r="A33" s="20" t="s">
        <v>70</v>
      </c>
      <c r="B33" s="11" t="s">
        <v>26</v>
      </c>
      <c r="C33" s="5" t="s">
        <v>27</v>
      </c>
      <c r="D33" s="23">
        <f>13010/121*100</f>
        <v>10752.066115702479</v>
      </c>
      <c r="E33" s="14">
        <v>2</v>
      </c>
      <c r="F33" s="17"/>
      <c r="G33" s="17"/>
      <c r="H33" s="17"/>
      <c r="I33" s="17"/>
      <c r="J33" s="16"/>
      <c r="K33" s="16"/>
    </row>
    <row r="34" spans="1:11" ht="24">
      <c r="A34" s="20" t="s">
        <v>71</v>
      </c>
      <c r="B34" s="10" t="s">
        <v>28</v>
      </c>
      <c r="C34" s="1" t="s">
        <v>29</v>
      </c>
      <c r="D34" s="23">
        <f>2810/121*100</f>
        <v>2322.3140495867765</v>
      </c>
      <c r="E34" s="14">
        <v>1</v>
      </c>
      <c r="F34" s="17"/>
      <c r="G34" s="17"/>
      <c r="H34" s="17"/>
      <c r="I34" s="17"/>
      <c r="J34" s="16"/>
      <c r="K34" s="16"/>
    </row>
    <row r="35" spans="1:11" ht="24">
      <c r="A35" s="20" t="s">
        <v>72</v>
      </c>
      <c r="B35" s="12" t="s">
        <v>30</v>
      </c>
      <c r="C35" s="4" t="s">
        <v>31</v>
      </c>
      <c r="D35" s="23">
        <f>18451/121*100</f>
        <v>15248.760330578512</v>
      </c>
      <c r="E35" s="14">
        <v>1</v>
      </c>
      <c r="F35" s="17"/>
      <c r="G35" s="17"/>
      <c r="H35" s="17"/>
      <c r="I35" s="17"/>
      <c r="J35" s="16"/>
      <c r="K35" s="16"/>
    </row>
    <row r="36" spans="1:11" ht="30">
      <c r="A36" s="20" t="s">
        <v>73</v>
      </c>
      <c r="B36" s="10" t="s">
        <v>32</v>
      </c>
      <c r="C36" s="1" t="s">
        <v>33</v>
      </c>
      <c r="D36" s="23">
        <f>21695/121*100</f>
        <v>17929.752066115703</v>
      </c>
      <c r="E36" s="14">
        <v>1</v>
      </c>
      <c r="F36" s="17"/>
      <c r="G36" s="17"/>
      <c r="H36" s="17"/>
      <c r="I36" s="17"/>
      <c r="J36" s="16"/>
      <c r="K36" s="16"/>
    </row>
    <row r="37" spans="1:11" ht="45" customHeight="1">
      <c r="A37" s="34" t="s">
        <v>74</v>
      </c>
      <c r="B37" s="47" t="s">
        <v>34</v>
      </c>
      <c r="C37" s="2" t="s">
        <v>102</v>
      </c>
      <c r="D37" s="23">
        <f>10140/121*100</f>
        <v>8380.1652892561997</v>
      </c>
      <c r="E37" s="14">
        <v>4</v>
      </c>
      <c r="F37" s="17"/>
      <c r="G37" s="17"/>
      <c r="H37" s="17"/>
      <c r="I37" s="17"/>
      <c r="J37" s="16"/>
      <c r="K37" s="16"/>
    </row>
    <row r="38" spans="1:11" ht="80">
      <c r="A38" s="35"/>
      <c r="B38" s="48"/>
      <c r="C38" s="2" t="s">
        <v>91</v>
      </c>
      <c r="D38" s="23">
        <f>13464/121*100</f>
        <v>11127.272727272726</v>
      </c>
      <c r="E38" s="14">
        <v>1</v>
      </c>
      <c r="F38" s="17"/>
      <c r="G38" s="17"/>
      <c r="H38" s="17"/>
      <c r="I38" s="17"/>
      <c r="J38" s="16"/>
      <c r="K38" s="16"/>
    </row>
    <row r="39" spans="1:11" ht="112">
      <c r="A39" s="20" t="s">
        <v>75</v>
      </c>
      <c r="B39" s="11" t="s">
        <v>84</v>
      </c>
      <c r="C39" s="6" t="s">
        <v>103</v>
      </c>
      <c r="D39" s="23">
        <f>36500/121*100</f>
        <v>30165.28925619835</v>
      </c>
      <c r="E39" s="14">
        <v>9</v>
      </c>
      <c r="F39" s="17"/>
      <c r="G39" s="17"/>
      <c r="H39" s="17"/>
      <c r="I39" s="17"/>
      <c r="J39" s="16"/>
      <c r="K39" s="16"/>
    </row>
    <row r="40" spans="1:11" ht="32">
      <c r="A40" s="20" t="s">
        <v>76</v>
      </c>
      <c r="B40" s="27" t="s">
        <v>85</v>
      </c>
      <c r="C40" s="7" t="s">
        <v>35</v>
      </c>
      <c r="D40" s="23">
        <f>38000/121*100</f>
        <v>31404.958677685947</v>
      </c>
      <c r="E40" s="14">
        <v>1</v>
      </c>
      <c r="F40" s="17"/>
      <c r="G40" s="17"/>
      <c r="H40" s="17"/>
      <c r="I40" s="17"/>
      <c r="J40" s="16"/>
      <c r="K40" s="16"/>
    </row>
    <row r="41" spans="1:11" ht="64">
      <c r="A41" s="20" t="s">
        <v>77</v>
      </c>
      <c r="B41" s="28" t="s">
        <v>36</v>
      </c>
      <c r="C41" s="7" t="s">
        <v>37</v>
      </c>
      <c r="D41" s="23">
        <f>9700/121*100</f>
        <v>8016.5289256198348</v>
      </c>
      <c r="E41" s="14">
        <v>1</v>
      </c>
      <c r="F41" s="17"/>
      <c r="G41" s="17"/>
      <c r="H41" s="17"/>
      <c r="I41" s="17"/>
      <c r="J41" s="16"/>
      <c r="K41" s="16"/>
    </row>
    <row r="42" spans="1:11" ht="32">
      <c r="A42" s="20" t="s">
        <v>78</v>
      </c>
      <c r="B42" s="28" t="s">
        <v>80</v>
      </c>
      <c r="C42" s="7" t="s">
        <v>105</v>
      </c>
      <c r="D42" s="23">
        <f>12481/121*100</f>
        <v>10314.876033057852</v>
      </c>
      <c r="E42" s="14">
        <v>1</v>
      </c>
      <c r="F42" s="17"/>
      <c r="G42" s="17"/>
      <c r="H42" s="17"/>
      <c r="I42" s="17"/>
      <c r="J42" s="16"/>
      <c r="K42" s="16"/>
    </row>
    <row r="43" spans="1:11" ht="166" thickBot="1">
      <c r="A43" s="20" t="s">
        <v>79</v>
      </c>
      <c r="B43" s="24" t="s">
        <v>81</v>
      </c>
      <c r="C43" s="30" t="s">
        <v>104</v>
      </c>
      <c r="D43" s="23">
        <f>13575/121*100</f>
        <v>11219.008264462811</v>
      </c>
      <c r="E43" s="14">
        <v>1</v>
      </c>
      <c r="F43" s="17"/>
      <c r="G43" s="17"/>
      <c r="H43" s="17"/>
      <c r="I43" s="17"/>
      <c r="J43" s="16"/>
      <c r="K43" s="16"/>
    </row>
    <row r="44" spans="1:11" ht="22" thickBot="1">
      <c r="A44" s="26"/>
      <c r="B44" s="42" t="s">
        <v>43</v>
      </c>
      <c r="C44" s="43"/>
      <c r="D44" s="43"/>
      <c r="E44" s="43"/>
      <c r="F44" s="44"/>
      <c r="G44" s="18">
        <f>SUM(G6:G43)</f>
        <v>0</v>
      </c>
      <c r="H44" s="19">
        <f t="shared" ref="H44" si="0">G44*0.21</f>
        <v>0</v>
      </c>
      <c r="I44" s="19">
        <f t="shared" ref="I44" si="1">G44+H44</f>
        <v>0</v>
      </c>
      <c r="J44" s="45"/>
      <c r="K44" s="46"/>
    </row>
    <row r="47" spans="1:11">
      <c r="B47" s="33" t="s">
        <v>44</v>
      </c>
      <c r="C47" s="33"/>
      <c r="D47" s="33"/>
      <c r="E47" s="33"/>
      <c r="F47" s="33"/>
      <c r="G47" s="33"/>
      <c r="H47" s="33"/>
      <c r="I47" s="33"/>
      <c r="J47" s="33"/>
      <c r="K47" s="33"/>
    </row>
    <row r="48" spans="1:11">
      <c r="B48" s="33"/>
      <c r="C48" s="33"/>
      <c r="D48" s="33"/>
      <c r="E48" s="33"/>
      <c r="F48" s="33"/>
      <c r="G48" s="33"/>
      <c r="H48" s="33"/>
      <c r="I48" s="33"/>
      <c r="J48" s="33"/>
      <c r="K48" s="33"/>
    </row>
  </sheetData>
  <mergeCells count="17">
    <mergeCell ref="A9:A10"/>
    <mergeCell ref="B1:K1"/>
    <mergeCell ref="B2:K2"/>
    <mergeCell ref="F4:K4"/>
    <mergeCell ref="B44:F44"/>
    <mergeCell ref="J44:K44"/>
    <mergeCell ref="B37:B38"/>
    <mergeCell ref="B15:B16"/>
    <mergeCell ref="B19:B21"/>
    <mergeCell ref="B22:B26"/>
    <mergeCell ref="B29:B30"/>
    <mergeCell ref="B47:K48"/>
    <mergeCell ref="A15:A16"/>
    <mergeCell ref="A19:A21"/>
    <mergeCell ref="A22:A26"/>
    <mergeCell ref="A29:A30"/>
    <mergeCell ref="A37:A3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ICT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2021-04-26T07:23:14Z</cp:lastPrinted>
  <dcterms:created xsi:type="dcterms:W3CDTF">2021-04-19T11:53:20Z</dcterms:created>
  <dcterms:modified xsi:type="dcterms:W3CDTF">2021-06-07T21:03:53Z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1029</vt:lpwstr>
  </property>
</Properties>
</file>